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uario\Desktop\CANTERA\MEMORIA\RE_ Tutoría TFG\"/>
    </mc:Choice>
  </mc:AlternateContent>
  <xr:revisionPtr revIDLastSave="0" documentId="13_ncr:1_{0CFB0B4B-8FC3-4543-B944-F69B412D4E60}" xr6:coauthVersionLast="47" xr6:coauthVersionMax="47" xr10:uidLastSave="{00000000-0000-0000-0000-000000000000}"/>
  <bookViews>
    <workbookView xWindow="28680" yWindow="15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4" i="1" l="1"/>
  <c r="N4" i="1"/>
  <c r="M4" i="1"/>
  <c r="L4" i="1"/>
  <c r="K4" i="1"/>
  <c r="E4" i="1"/>
  <c r="E29" i="1"/>
  <c r="E28" i="1"/>
  <c r="Q8" i="1"/>
  <c r="Q5" i="1"/>
  <c r="Q16" i="1"/>
  <c r="Q17" i="1"/>
  <c r="Q18" i="1"/>
  <c r="Q19" i="1"/>
  <c r="Q20" i="1"/>
  <c r="Q15" i="1"/>
  <c r="Q7" i="1"/>
  <c r="Q6" i="1"/>
  <c r="Q9" i="1"/>
  <c r="Q10" i="1"/>
  <c r="Q11" i="1"/>
  <c r="C33" i="1"/>
  <c r="C32" i="1"/>
  <c r="C31" i="1"/>
  <c r="O17" i="1"/>
  <c r="O15" i="1"/>
  <c r="O7" i="1"/>
  <c r="I18" i="1"/>
  <c r="I19" i="1"/>
  <c r="I20" i="1"/>
  <c r="J20" i="1"/>
  <c r="J15" i="1"/>
  <c r="J16" i="1"/>
  <c r="J17" i="1"/>
  <c r="J18" i="1"/>
  <c r="J19" i="1"/>
  <c r="I16" i="1"/>
  <c r="I17" i="1"/>
  <c r="I15" i="1"/>
  <c r="J11" i="1"/>
  <c r="J10" i="1"/>
  <c r="J9" i="1"/>
  <c r="J8" i="1"/>
  <c r="J7" i="1"/>
  <c r="J6" i="1"/>
  <c r="L6" i="1" s="1"/>
  <c r="J5" i="1"/>
  <c r="J4" i="1"/>
  <c r="I11" i="1"/>
  <c r="I10" i="1"/>
  <c r="I9" i="1"/>
  <c r="I8" i="1"/>
  <c r="I7" i="1"/>
  <c r="I6" i="1"/>
  <c r="I5" i="1"/>
  <c r="I4" i="1"/>
  <c r="F16" i="1"/>
  <c r="F17" i="1"/>
  <c r="F18" i="1"/>
  <c r="F19" i="1"/>
  <c r="F20" i="1"/>
  <c r="F15" i="1"/>
  <c r="E15" i="1"/>
  <c r="E16" i="1"/>
  <c r="E17" i="1"/>
  <c r="E18" i="1"/>
  <c r="E19" i="1"/>
  <c r="E20" i="1"/>
  <c r="F5" i="1"/>
  <c r="F6" i="1"/>
  <c r="F7" i="1"/>
  <c r="F8" i="1"/>
  <c r="F9" i="1"/>
  <c r="F10" i="1"/>
  <c r="F11" i="1"/>
  <c r="F4" i="1"/>
  <c r="E5" i="1"/>
  <c r="E6" i="1"/>
  <c r="E7" i="1"/>
  <c r="E8" i="1"/>
  <c r="E9" i="1"/>
  <c r="E10" i="1"/>
  <c r="E11" i="1"/>
  <c r="O9" i="1" l="1"/>
  <c r="O18" i="1"/>
  <c r="O4" i="1"/>
  <c r="O19" i="1"/>
  <c r="O11" i="1"/>
  <c r="O20" i="1"/>
  <c r="O10" i="1"/>
  <c r="O8" i="1"/>
  <c r="O6" i="1"/>
  <c r="O5" i="1"/>
  <c r="O16" i="1"/>
  <c r="K20" i="1"/>
  <c r="L15" i="1"/>
  <c r="K5" i="1"/>
  <c r="K9" i="1"/>
  <c r="L20" i="1"/>
  <c r="K7" i="1"/>
  <c r="K15" i="1"/>
  <c r="L5" i="1"/>
  <c r="M5" i="1" s="1"/>
  <c r="N5" i="1" s="1"/>
  <c r="L10" i="1"/>
  <c r="K16" i="1"/>
  <c r="K8" i="1"/>
  <c r="L19" i="1"/>
  <c r="L16" i="1"/>
  <c r="L7" i="1"/>
  <c r="L8" i="1"/>
  <c r="L18" i="1"/>
  <c r="L9" i="1"/>
  <c r="M9" i="1" s="1"/>
  <c r="N9" i="1" s="1"/>
  <c r="K11" i="1"/>
  <c r="K17" i="1"/>
  <c r="K19" i="1"/>
  <c r="N6" i="1"/>
  <c r="L11" i="1"/>
  <c r="L17" i="1"/>
  <c r="K10" i="1"/>
  <c r="K6" i="1"/>
  <c r="M6" i="1" s="1"/>
  <c r="K18" i="1"/>
  <c r="M20" i="1" l="1"/>
  <c r="N20" i="1" s="1"/>
  <c r="M19" i="1"/>
  <c r="N19" i="1" s="1"/>
  <c r="M7" i="1"/>
  <c r="N7" i="1" s="1"/>
  <c r="M16" i="1"/>
  <c r="N16" i="1" s="1"/>
  <c r="M15" i="1"/>
  <c r="N15" i="1" s="1"/>
  <c r="M10" i="1"/>
  <c r="N10" i="1" s="1"/>
  <c r="M8" i="1"/>
  <c r="N8" i="1" s="1"/>
  <c r="M17" i="1"/>
  <c r="N17" i="1" s="1"/>
  <c r="M11" i="1"/>
  <c r="N11" i="1" s="1"/>
  <c r="M18" i="1"/>
  <c r="N18" i="1" s="1"/>
</calcChain>
</file>

<file path=xl/sharedStrings.xml><?xml version="1.0" encoding="utf-8"?>
<sst xmlns="http://schemas.openxmlformats.org/spreadsheetml/2006/main" count="59" uniqueCount="43">
  <si>
    <t>Serie de ensayos a 1250 rpm</t>
  </si>
  <si>
    <t>Serie de ensayos a 2000 rpm</t>
  </si>
  <si>
    <t>Punto</t>
  </si>
  <si>
    <t>P1</t>
  </si>
  <si>
    <t>P2</t>
  </si>
  <si>
    <t>P3</t>
  </si>
  <si>
    <t>P4</t>
  </si>
  <si>
    <t>P5</t>
  </si>
  <si>
    <t>P6</t>
  </si>
  <si>
    <t>P7</t>
  </si>
  <si>
    <t>P8</t>
  </si>
  <si>
    <t>Ga (g/min)</t>
  </si>
  <si>
    <t>Gf (g/min)</t>
  </si>
  <si>
    <t>P16</t>
  </si>
  <si>
    <t>P17</t>
  </si>
  <si>
    <t>P18</t>
  </si>
  <si>
    <t>P19</t>
  </si>
  <si>
    <t>P20</t>
  </si>
  <si>
    <t>P21</t>
  </si>
  <si>
    <t>i</t>
  </si>
  <si>
    <t>Z</t>
  </si>
  <si>
    <t>macc (g/cc)</t>
  </si>
  <si>
    <t>mfcc (g/cc)</t>
  </si>
  <si>
    <t>n1 (rpm)</t>
  </si>
  <si>
    <t>n2 (rpm)</t>
  </si>
  <si>
    <t>PCI NH3 (MJ/kg)</t>
  </si>
  <si>
    <r>
      <t>PCI GN</t>
    </r>
    <r>
      <rPr>
        <sz val="11"/>
        <color theme="1"/>
        <rFont val="Calibri"/>
        <family val="2"/>
      </rPr>
      <t>≈</t>
    </r>
    <r>
      <rPr>
        <sz val="11"/>
        <color theme="1"/>
        <rFont val="Calibri"/>
        <family val="2"/>
        <scheme val="minor"/>
      </rPr>
      <t>CH4 (MJ/kg)</t>
    </r>
  </si>
  <si>
    <t>G_CH4(g/min)</t>
  </si>
  <si>
    <t>G_NH3 (g/min)</t>
  </si>
  <si>
    <t>mCH4cc (g/cc)</t>
  </si>
  <si>
    <t>mNH3cc (g/cc)</t>
  </si>
  <si>
    <t>Y_CH4_F</t>
  </si>
  <si>
    <t>Y_NH3_F</t>
  </si>
  <si>
    <t>PCI_MEZCLA (MJ/kg)</t>
  </si>
  <si>
    <t>Energía liberada por el combustible
mfcc x PCI_MEZCLA (kJ/cc)</t>
  </si>
  <si>
    <t>Fe GN</t>
  </si>
  <si>
    <t>Fe NH3</t>
  </si>
  <si>
    <t>Fe MEZCLA</t>
  </si>
  <si>
    <t>RENDIMIENTO INDICADO</t>
  </si>
  <si>
    <t>PMI (bar)</t>
  </si>
  <si>
    <t>Dpiston (m)</t>
  </si>
  <si>
    <t>S (m)</t>
  </si>
  <si>
    <r>
      <t>VD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</si>
</sst>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66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wrapText="1"/>
    </xf>
    <xf numFmtId="0" fontId="1" fillId="7" borderId="5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1" fillId="8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99CC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3"/>
  <sheetViews>
    <sheetView tabSelected="1" topLeftCell="B1" zoomScale="70" zoomScaleNormal="70" workbookViewId="0">
      <selection activeCell="Q4" sqref="Q4"/>
    </sheetView>
  </sheetViews>
  <sheetFormatPr baseColWidth="10" defaultColWidth="9.140625" defaultRowHeight="15" x14ac:dyDescent="0.25"/>
  <cols>
    <col min="1" max="1" width="9.140625" customWidth="1"/>
    <col min="2" max="2" width="18.85546875" customWidth="1"/>
    <col min="3" max="3" width="13" customWidth="1"/>
    <col min="4" max="4" width="12.5703125" customWidth="1"/>
    <col min="5" max="5" width="17.7109375" customWidth="1"/>
    <col min="6" max="6" width="15.28515625" customWidth="1"/>
    <col min="7" max="7" width="22" customWidth="1"/>
    <col min="8" max="8" width="20.28515625" customWidth="1"/>
    <col min="9" max="9" width="24.85546875" customWidth="1"/>
    <col min="10" max="10" width="19.42578125" customWidth="1"/>
    <col min="11" max="11" width="13.5703125" customWidth="1"/>
    <col min="12" max="12" width="13.42578125" customWidth="1"/>
    <col min="13" max="13" width="29.42578125" customWidth="1"/>
    <col min="14" max="14" width="37.7109375" customWidth="1"/>
    <col min="15" max="15" width="20.140625" customWidth="1"/>
    <col min="16" max="16" width="18.140625" customWidth="1"/>
    <col min="17" max="17" width="29.85546875" customWidth="1"/>
  </cols>
  <sheetData>
    <row r="1" spans="2:17" ht="15.75" thickBot="1" x14ac:dyDescent="0.3"/>
    <row r="2" spans="2:17" ht="19.5" customHeight="1" thickBot="1" x14ac:dyDescent="0.3">
      <c r="B2" s="18" t="s">
        <v>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0"/>
    </row>
    <row r="3" spans="2:17" ht="54.75" customHeight="1" x14ac:dyDescent="0.25">
      <c r="B3" s="4" t="s">
        <v>2</v>
      </c>
      <c r="C3" s="4" t="s">
        <v>11</v>
      </c>
      <c r="D3" s="4" t="s">
        <v>12</v>
      </c>
      <c r="E3" s="5" t="s">
        <v>21</v>
      </c>
      <c r="F3" s="5" t="s">
        <v>22</v>
      </c>
      <c r="G3" s="4" t="s">
        <v>27</v>
      </c>
      <c r="H3" s="4" t="s">
        <v>28</v>
      </c>
      <c r="I3" s="6" t="s">
        <v>29</v>
      </c>
      <c r="J3" s="6" t="s">
        <v>30</v>
      </c>
      <c r="K3" s="7" t="s">
        <v>31</v>
      </c>
      <c r="L3" s="7" t="s">
        <v>32</v>
      </c>
      <c r="M3" s="8" t="s">
        <v>33</v>
      </c>
      <c r="N3" s="9" t="s">
        <v>34</v>
      </c>
      <c r="O3" s="13" t="s">
        <v>37</v>
      </c>
      <c r="P3" s="12" t="s">
        <v>39</v>
      </c>
      <c r="Q3" s="14" t="s">
        <v>38</v>
      </c>
    </row>
    <row r="4" spans="2:17" x14ac:dyDescent="0.25">
      <c r="B4" s="2" t="s">
        <v>3</v>
      </c>
      <c r="C4" s="3">
        <v>98.996799999999993</v>
      </c>
      <c r="D4" s="2">
        <v>5.2808000000000002</v>
      </c>
      <c r="E4" s="17">
        <f>C4/($C$25*$C$28*$C$27)</f>
        <v>0.15839487999999999</v>
      </c>
      <c r="F4" s="16">
        <f>D4/($C$25*$C$28*$C$27)</f>
        <v>8.44928E-3</v>
      </c>
      <c r="G4" s="16">
        <v>5.2808000000000002</v>
      </c>
      <c r="H4" s="16">
        <v>0</v>
      </c>
      <c r="I4" s="16">
        <f t="shared" ref="I4:J11" si="0">G4/($C$25*$C$28*$C$27)</f>
        <v>8.44928E-3</v>
      </c>
      <c r="J4" s="16">
        <f t="shared" si="0"/>
        <v>0</v>
      </c>
      <c r="K4" s="16">
        <f>I4/(I4+J4)</f>
        <v>1</v>
      </c>
      <c r="L4" s="16">
        <f>J4/(I4+J4)</f>
        <v>0</v>
      </c>
      <c r="M4" s="16">
        <f>($C$29*K4)+($C$30*L4)</f>
        <v>50</v>
      </c>
      <c r="N4" s="16">
        <f>F4*(M4)</f>
        <v>0.42246400000000001</v>
      </c>
      <c r="O4" s="16">
        <f>K4*$E$28+L4*$E$29</f>
        <v>5.8139534883720929E-2</v>
      </c>
      <c r="P4" s="15">
        <v>3.7323432796935401</v>
      </c>
      <c r="Q4" s="15">
        <f>(P4*101325*$C$33)/(N4*1000)</f>
        <v>0.33747344529286055</v>
      </c>
    </row>
    <row r="5" spans="2:17" x14ac:dyDescent="0.25">
      <c r="B5" s="2" t="s">
        <v>4</v>
      </c>
      <c r="C5" s="2">
        <v>99.012699999999995</v>
      </c>
      <c r="D5" s="2">
        <v>6.2213000000000003</v>
      </c>
      <c r="E5" s="17">
        <f t="shared" ref="E5:E11" si="1">C5/($C$25*$C$28*$C$27)</f>
        <v>0.15842032</v>
      </c>
      <c r="F5" s="16">
        <f t="shared" ref="F5:F11" si="2">D5/($C$25*$C$28*$C$27)</f>
        <v>9.9540800000000006E-3</v>
      </c>
      <c r="G5" s="16">
        <v>4.7523</v>
      </c>
      <c r="H5" s="16">
        <v>1.4690000000000001</v>
      </c>
      <c r="I5" s="16">
        <f t="shared" si="0"/>
        <v>7.6036799999999998E-3</v>
      </c>
      <c r="J5" s="16">
        <f t="shared" si="0"/>
        <v>2.3504000000000003E-3</v>
      </c>
      <c r="K5" s="16">
        <f>I5/(I5+J5)</f>
        <v>0.76387571729381309</v>
      </c>
      <c r="L5" s="16">
        <f t="shared" ref="L5:L11" si="3">J5/(I5+J5)</f>
        <v>0.23612428270618682</v>
      </c>
      <c r="M5" s="16">
        <f t="shared" ref="M4:M11" si="4">($C$29*K5)+($C$30*L5)</f>
        <v>43.506582225579855</v>
      </c>
      <c r="N5" s="16">
        <f t="shared" ref="N4:N11" si="5">F5*(M5)</f>
        <v>0.43306799999999995</v>
      </c>
      <c r="O5" s="16">
        <f t="shared" ref="O5:O11" si="6">K5*$E$28+L5*$E$29</f>
        <v>8.3311590231407412E-2</v>
      </c>
      <c r="P5" s="15">
        <v>3.7731434034289801</v>
      </c>
      <c r="Q5" s="15">
        <f>(P5*101325*$C$33)/(N5*1000)</f>
        <v>0.33280891273838442</v>
      </c>
    </row>
    <row r="6" spans="2:17" x14ac:dyDescent="0.25">
      <c r="B6" s="2" t="s">
        <v>5</v>
      </c>
      <c r="C6" s="2">
        <v>98.995199999999997</v>
      </c>
      <c r="D6" s="2">
        <v>7.2857000000000003</v>
      </c>
      <c r="E6" s="17">
        <f t="shared" si="1"/>
        <v>0.15839232</v>
      </c>
      <c r="F6" s="16">
        <f t="shared" si="2"/>
        <v>1.165712E-2</v>
      </c>
      <c r="G6" s="16">
        <v>4.2252000000000001</v>
      </c>
      <c r="H6" s="16">
        <v>3.0605000000000002</v>
      </c>
      <c r="I6" s="16">
        <f t="shared" si="0"/>
        <v>6.7603200000000002E-3</v>
      </c>
      <c r="J6" s="16">
        <f t="shared" si="0"/>
        <v>4.8968000000000006E-3</v>
      </c>
      <c r="K6" s="16">
        <f t="shared" ref="K6:K11" si="7">I6/(I6+J6)</f>
        <v>0.57993054888342921</v>
      </c>
      <c r="L6" s="16">
        <f t="shared" si="3"/>
        <v>0.42006945111657085</v>
      </c>
      <c r="M6" s="16">
        <f t="shared" si="4"/>
        <v>38.448090094294301</v>
      </c>
      <c r="N6" s="16">
        <f t="shared" si="5"/>
        <v>0.44819399999999998</v>
      </c>
      <c r="O6" s="16">
        <f t="shared" si="6"/>
        <v>0.10292108531212821</v>
      </c>
      <c r="P6" s="15">
        <v>3.7986384730179901</v>
      </c>
      <c r="Q6" s="15">
        <f>(P6*101325*$C$33)/(N6*1000)</f>
        <v>0.32374990924974056</v>
      </c>
    </row>
    <row r="7" spans="2:17" x14ac:dyDescent="0.25">
      <c r="B7" s="2" t="s">
        <v>6</v>
      </c>
      <c r="C7" s="2">
        <v>99.002899999999997</v>
      </c>
      <c r="D7" s="2">
        <v>8.2988999999999997</v>
      </c>
      <c r="E7" s="17">
        <f t="shared" si="1"/>
        <v>0.15840463999999999</v>
      </c>
      <c r="F7" s="16">
        <f t="shared" si="2"/>
        <v>1.327824E-2</v>
      </c>
      <c r="G7" s="16">
        <v>3.6960999999999999</v>
      </c>
      <c r="H7" s="16">
        <v>4.6028000000000002</v>
      </c>
      <c r="I7" s="16">
        <f t="shared" si="0"/>
        <v>5.9137599999999997E-3</v>
      </c>
      <c r="J7" s="16">
        <f t="shared" si="0"/>
        <v>7.3644800000000005E-3</v>
      </c>
      <c r="K7" s="16">
        <f t="shared" si="7"/>
        <v>0.44537227825374442</v>
      </c>
      <c r="L7" s="16">
        <f t="shared" si="3"/>
        <v>0.55462772174625552</v>
      </c>
      <c r="M7" s="16">
        <f t="shared" si="4"/>
        <v>34.747737651977971</v>
      </c>
      <c r="N7" s="16">
        <f t="shared" si="5"/>
        <v>0.46138879999999999</v>
      </c>
      <c r="O7" s="16">
        <f t="shared" si="6"/>
        <v>0.11726568467717541</v>
      </c>
      <c r="P7" s="15">
        <v>3.8332147390731</v>
      </c>
      <c r="Q7" s="15">
        <f>(P7*101325*$C$33)/(N7*1000)</f>
        <v>0.31735389469751052</v>
      </c>
    </row>
    <row r="8" spans="2:17" x14ac:dyDescent="0.25">
      <c r="B8" s="2" t="s">
        <v>7</v>
      </c>
      <c r="C8" s="2">
        <v>99.004400000000004</v>
      </c>
      <c r="D8" s="2">
        <v>9.3186999999999998</v>
      </c>
      <c r="E8" s="17">
        <f t="shared" si="1"/>
        <v>0.15840704</v>
      </c>
      <c r="F8" s="16">
        <f t="shared" si="2"/>
        <v>1.490992E-2</v>
      </c>
      <c r="G8" s="16">
        <v>3.1688000000000001</v>
      </c>
      <c r="H8" s="16">
        <v>6.1498999999999997</v>
      </c>
      <c r="I8" s="16">
        <f t="shared" si="0"/>
        <v>5.0700800000000002E-3</v>
      </c>
      <c r="J8" s="16">
        <f t="shared" si="0"/>
        <v>9.839839999999999E-3</v>
      </c>
      <c r="K8" s="16">
        <f t="shared" si="7"/>
        <v>0.34004743150868683</v>
      </c>
      <c r="L8" s="16">
        <f t="shared" si="3"/>
        <v>0.65995256849131312</v>
      </c>
      <c r="M8" s="16">
        <f t="shared" si="4"/>
        <v>31.85130436648889</v>
      </c>
      <c r="N8" s="16">
        <f t="shared" si="5"/>
        <v>0.47490040000000006</v>
      </c>
      <c r="O8" s="16">
        <f t="shared" si="6"/>
        <v>0.12849385164656829</v>
      </c>
      <c r="P8" s="15">
        <v>3.8970016128203402</v>
      </c>
      <c r="Q8" s="15">
        <f>(P8*101325*$C$33)/(N8*1000)</f>
        <v>0.31345541828305012</v>
      </c>
    </row>
    <row r="9" spans="2:17" x14ac:dyDescent="0.25">
      <c r="B9" s="2" t="s">
        <v>8</v>
      </c>
      <c r="C9" s="2">
        <v>99.001499999999993</v>
      </c>
      <c r="D9" s="2">
        <v>10.291700000000001</v>
      </c>
      <c r="E9" s="17">
        <f t="shared" si="1"/>
        <v>0.1584024</v>
      </c>
      <c r="F9" s="16">
        <f t="shared" si="2"/>
        <v>1.6466720000000001E-2</v>
      </c>
      <c r="G9" s="16">
        <v>2.6415000000000002</v>
      </c>
      <c r="H9" s="16">
        <v>7.6501999999999999</v>
      </c>
      <c r="I9" s="16">
        <f t="shared" si="0"/>
        <v>4.2263999999999999E-3</v>
      </c>
      <c r="J9" s="16">
        <f t="shared" si="0"/>
        <v>1.2240319999999999E-2</v>
      </c>
      <c r="K9" s="16">
        <f t="shared" si="7"/>
        <v>0.25666313631372856</v>
      </c>
      <c r="L9" s="16">
        <f t="shared" si="3"/>
        <v>0.7433368636862715</v>
      </c>
      <c r="M9" s="16">
        <f t="shared" si="4"/>
        <v>29.558236248627537</v>
      </c>
      <c r="N9" s="16">
        <f t="shared" si="5"/>
        <v>0.48672720000000008</v>
      </c>
      <c r="O9" s="16">
        <f t="shared" si="6"/>
        <v>0.13738304368442014</v>
      </c>
      <c r="P9" s="15">
        <v>3.9832716775389798</v>
      </c>
      <c r="Q9" s="15">
        <f t="shared" ref="Q9:Q11" si="8">(P9*101325*$C$33)/(N9*1000)</f>
        <v>0.31260940703985918</v>
      </c>
    </row>
    <row r="10" spans="2:17" x14ac:dyDescent="0.25">
      <c r="B10" s="2" t="s">
        <v>9</v>
      </c>
      <c r="C10" s="2">
        <v>99.000200000000007</v>
      </c>
      <c r="D10" s="2">
        <v>11.2127</v>
      </c>
      <c r="E10" s="17">
        <f t="shared" si="1"/>
        <v>0.15840032000000001</v>
      </c>
      <c r="F10" s="16">
        <f t="shared" si="2"/>
        <v>1.7940319999999999E-2</v>
      </c>
      <c r="G10" s="16">
        <v>2.1124999999999998</v>
      </c>
      <c r="H10" s="16">
        <v>9.1001999999999992</v>
      </c>
      <c r="I10" s="16">
        <f t="shared" si="0"/>
        <v>3.3799999999999998E-3</v>
      </c>
      <c r="J10" s="16">
        <f t="shared" si="0"/>
        <v>1.4560319999999998E-2</v>
      </c>
      <c r="K10" s="16">
        <f t="shared" si="7"/>
        <v>0.18840243652287139</v>
      </c>
      <c r="L10" s="16">
        <f t="shared" si="3"/>
        <v>0.81159756347712853</v>
      </c>
      <c r="M10" s="16">
        <f t="shared" si="4"/>
        <v>27.68106700437896</v>
      </c>
      <c r="N10" s="16">
        <f t="shared" si="5"/>
        <v>0.49660719999999992</v>
      </c>
      <c r="O10" s="16">
        <f t="shared" si="6"/>
        <v>0.1446599831567798</v>
      </c>
      <c r="P10" s="15">
        <v>4.0148659773265196</v>
      </c>
      <c r="Q10" s="15">
        <f t="shared" si="8"/>
        <v>0.30882025108428213</v>
      </c>
    </row>
    <row r="11" spans="2:17" x14ac:dyDescent="0.25">
      <c r="B11" s="2" t="s">
        <v>10</v>
      </c>
      <c r="C11" s="2">
        <v>98.992199999999997</v>
      </c>
      <c r="D11" s="2">
        <v>12.2348</v>
      </c>
      <c r="E11" s="17">
        <f t="shared" si="1"/>
        <v>0.15838752</v>
      </c>
      <c r="F11" s="16">
        <f t="shared" si="2"/>
        <v>1.9575680000000002E-2</v>
      </c>
      <c r="G11" s="16">
        <v>1.5845</v>
      </c>
      <c r="H11" s="16">
        <v>10.6503</v>
      </c>
      <c r="I11" s="16">
        <f t="shared" si="0"/>
        <v>2.5352E-3</v>
      </c>
      <c r="J11" s="16">
        <f t="shared" si="0"/>
        <v>1.704048E-2</v>
      </c>
      <c r="K11" s="16">
        <f t="shared" si="7"/>
        <v>0.12950763396214077</v>
      </c>
      <c r="L11" s="16">
        <f t="shared" si="3"/>
        <v>0.87049236603785918</v>
      </c>
      <c r="M11" s="16">
        <f t="shared" si="4"/>
        <v>26.061459933958872</v>
      </c>
      <c r="N11" s="16">
        <f t="shared" si="5"/>
        <v>0.51017080000000004</v>
      </c>
      <c r="O11" s="16">
        <f t="shared" si="6"/>
        <v>0.15093847011610065</v>
      </c>
      <c r="P11" s="15">
        <v>4.0019865167418196</v>
      </c>
      <c r="Q11" s="15">
        <f t="shared" si="8"/>
        <v>0.29964549619111702</v>
      </c>
    </row>
    <row r="12" spans="2:17" ht="15.75" thickBot="1" x14ac:dyDescent="0.3"/>
    <row r="13" spans="2:17" ht="15.75" thickBot="1" x14ac:dyDescent="0.3">
      <c r="B13" s="18" t="s">
        <v>1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20"/>
    </row>
    <row r="14" spans="2:17" ht="50.25" customHeight="1" x14ac:dyDescent="0.25">
      <c r="B14" s="4" t="s">
        <v>2</v>
      </c>
      <c r="C14" s="4" t="s">
        <v>11</v>
      </c>
      <c r="D14" s="4" t="s">
        <v>12</v>
      </c>
      <c r="E14" s="5" t="s">
        <v>21</v>
      </c>
      <c r="F14" s="5" t="s">
        <v>22</v>
      </c>
      <c r="G14" s="4" t="s">
        <v>27</v>
      </c>
      <c r="H14" s="4" t="s">
        <v>28</v>
      </c>
      <c r="I14" s="6" t="s">
        <v>29</v>
      </c>
      <c r="J14" s="6" t="s">
        <v>30</v>
      </c>
      <c r="K14" s="7" t="s">
        <v>31</v>
      </c>
      <c r="L14" s="7" t="s">
        <v>32</v>
      </c>
      <c r="M14" s="8" t="s">
        <v>33</v>
      </c>
      <c r="N14" s="10" t="s">
        <v>34</v>
      </c>
      <c r="O14" s="13" t="s">
        <v>37</v>
      </c>
      <c r="P14" s="12" t="s">
        <v>39</v>
      </c>
      <c r="Q14" s="14" t="s">
        <v>38</v>
      </c>
    </row>
    <row r="15" spans="2:17" x14ac:dyDescent="0.25">
      <c r="B15" s="2" t="s">
        <v>13</v>
      </c>
      <c r="C15" s="2">
        <v>158.4033</v>
      </c>
      <c r="D15" s="2">
        <v>8.3011999999999997</v>
      </c>
      <c r="E15" s="16">
        <f>C15/($C$26*$C$28*$C$27)</f>
        <v>0.1584033</v>
      </c>
      <c r="F15" s="16">
        <f>D15/($C$26*$C$28*$C$27)</f>
        <v>8.3011999999999999E-3</v>
      </c>
      <c r="G15" s="16">
        <v>8.3011999999999997</v>
      </c>
      <c r="H15" s="16">
        <v>0</v>
      </c>
      <c r="I15" s="16">
        <f>G15/($C$26*$C$28*$C$27)</f>
        <v>8.3011999999999999E-3</v>
      </c>
      <c r="J15" s="16">
        <f>H15/($C$26*$C$28*$C$27)</f>
        <v>0</v>
      </c>
      <c r="K15" s="16">
        <f>I15/(I15+J15)</f>
        <v>1</v>
      </c>
      <c r="L15" s="16">
        <f>J15/(I15+J15)</f>
        <v>0</v>
      </c>
      <c r="M15" s="16">
        <f t="shared" ref="M15:M20" si="9">($C$29*K15)+($C$30*L15)</f>
        <v>50</v>
      </c>
      <c r="N15" s="16">
        <f t="shared" ref="N15:N20" si="10">F15*(M15)</f>
        <v>0.41505999999999998</v>
      </c>
      <c r="O15" s="16">
        <f>K15*$E$28+L15*$E$29</f>
        <v>5.8139534883720929E-2</v>
      </c>
      <c r="P15" s="15">
        <v>3.5895127037311001</v>
      </c>
      <c r="Q15" s="16">
        <f>(P15*101325*$C$33)/(N15*1000)</f>
        <v>0.33034850376275166</v>
      </c>
    </row>
    <row r="16" spans="2:17" x14ac:dyDescent="0.25">
      <c r="B16" s="2" t="s">
        <v>14</v>
      </c>
      <c r="C16" s="2">
        <v>158.3947</v>
      </c>
      <c r="D16" s="2">
        <v>9.8704999999999998</v>
      </c>
      <c r="E16" s="16">
        <f t="shared" ref="E16:E20" si="11">C16/($C$26*$C$28*$C$27)</f>
        <v>0.1583947</v>
      </c>
      <c r="F16" s="16">
        <f t="shared" ref="F16:F20" si="12">D16/($C$26*$C$28*$C$27)</f>
        <v>9.8704999999999991E-3</v>
      </c>
      <c r="G16" s="16">
        <v>7.4706999999999999</v>
      </c>
      <c r="H16" s="16">
        <v>2.3997999999999999</v>
      </c>
      <c r="I16" s="16">
        <f t="shared" ref="I16:I17" si="13">G16/($C$26*$C$28*$C$27)</f>
        <v>7.4707000000000003E-3</v>
      </c>
      <c r="J16" s="16">
        <f>H16/($C$26*$C$28*$C$27)</f>
        <v>2.3998000000000001E-3</v>
      </c>
      <c r="K16" s="16">
        <f>I16/(I16+J16)</f>
        <v>0.75687148574033736</v>
      </c>
      <c r="L16" s="16">
        <f t="shared" ref="L16:L20" si="14">J16/(I16+J16)</f>
        <v>0.24312851425966261</v>
      </c>
      <c r="M16" s="16">
        <f t="shared" si="9"/>
        <v>43.31396585785928</v>
      </c>
      <c r="N16" s="16">
        <f t="shared" si="10"/>
        <v>0.42753049999999998</v>
      </c>
      <c r="O16" s="16">
        <f t="shared" ref="O16:O20" si="15">K16*$E$28+L16*$E$29</f>
        <v>8.4058277113042063E-2</v>
      </c>
      <c r="P16" s="15">
        <v>3.8822535215660601</v>
      </c>
      <c r="Q16" s="16">
        <f>(P16*101325*$C$33)/(N16*1000)</f>
        <v>0.3468682274513602</v>
      </c>
    </row>
    <row r="17" spans="2:17" x14ac:dyDescent="0.25">
      <c r="B17" s="2" t="s">
        <v>15</v>
      </c>
      <c r="C17" s="2">
        <v>158.4042</v>
      </c>
      <c r="D17" s="2">
        <v>11.5604</v>
      </c>
      <c r="E17" s="16">
        <f t="shared" si="11"/>
        <v>0.1584042</v>
      </c>
      <c r="F17" s="16">
        <f t="shared" si="12"/>
        <v>1.15604E-2</v>
      </c>
      <c r="G17" s="16">
        <v>6.6402999999999999</v>
      </c>
      <c r="H17" s="16">
        <v>4.9200999999999997</v>
      </c>
      <c r="I17" s="16">
        <f t="shared" si="13"/>
        <v>6.6403E-3</v>
      </c>
      <c r="J17" s="16">
        <f>H17/($C$26*$C$28*$C$27)</f>
        <v>4.9200999999999993E-3</v>
      </c>
      <c r="K17" s="16">
        <f t="shared" ref="K17:K20" si="16">I17/(I17+J17)</f>
        <v>0.57440053977371031</v>
      </c>
      <c r="L17" s="16">
        <f t="shared" si="14"/>
        <v>0.42559946022628975</v>
      </c>
      <c r="M17" s="16">
        <f t="shared" si="9"/>
        <v>38.29601484377703</v>
      </c>
      <c r="N17" s="16">
        <f t="shared" si="10"/>
        <v>0.44271725000000001</v>
      </c>
      <c r="O17" s="16">
        <f t="shared" si="15"/>
        <v>0.10351061254663235</v>
      </c>
      <c r="P17" s="15">
        <v>3.9363372198947002</v>
      </c>
      <c r="Q17" s="16">
        <f t="shared" ref="Q17:Q20" si="17">(P17*101325*$C$33)/(N17*1000)</f>
        <v>0.33963589544233652</v>
      </c>
    </row>
    <row r="18" spans="2:17" x14ac:dyDescent="0.25">
      <c r="B18" s="2" t="s">
        <v>16</v>
      </c>
      <c r="C18" s="2">
        <v>158.37540000000001</v>
      </c>
      <c r="D18" s="2">
        <v>13.3093</v>
      </c>
      <c r="E18" s="16">
        <f t="shared" si="11"/>
        <v>0.1583754</v>
      </c>
      <c r="F18" s="16">
        <f t="shared" si="12"/>
        <v>1.33093E-2</v>
      </c>
      <c r="G18" s="16">
        <v>5.8098999999999998</v>
      </c>
      <c r="H18" s="16">
        <v>7.4993999999999996</v>
      </c>
      <c r="I18" s="16">
        <f>G18/($C$26*$C$28*$C$27)</f>
        <v>5.8098999999999998E-3</v>
      </c>
      <c r="J18" s="16">
        <f>H18/($C$26*$C$28*$C$27)</f>
        <v>7.4993999999999998E-3</v>
      </c>
      <c r="K18" s="16">
        <f t="shared" si="16"/>
        <v>0.43652934414281741</v>
      </c>
      <c r="L18" s="16">
        <f t="shared" si="14"/>
        <v>0.56347065585718259</v>
      </c>
      <c r="M18" s="16">
        <f t="shared" si="9"/>
        <v>34.504556963927477</v>
      </c>
      <c r="N18" s="16">
        <f t="shared" si="10"/>
        <v>0.45923149999999996</v>
      </c>
      <c r="O18" s="16">
        <f t="shared" si="15"/>
        <v>0.11820838664888741</v>
      </c>
      <c r="P18" s="15">
        <v>3.9942157316362601</v>
      </c>
      <c r="Q18" s="16">
        <f t="shared" si="17"/>
        <v>0.33223668063151912</v>
      </c>
    </row>
    <row r="19" spans="2:17" x14ac:dyDescent="0.25">
      <c r="B19" s="2" t="s">
        <v>17</v>
      </c>
      <c r="C19" s="2">
        <v>158.40989999999999</v>
      </c>
      <c r="D19" s="2">
        <v>14.98</v>
      </c>
      <c r="E19" s="16">
        <f t="shared" si="11"/>
        <v>0.15840989999999999</v>
      </c>
      <c r="F19" s="16">
        <f t="shared" si="12"/>
        <v>1.498E-2</v>
      </c>
      <c r="G19" s="16">
        <v>4.9800000000000004</v>
      </c>
      <c r="H19" s="16">
        <v>10</v>
      </c>
      <c r="I19" s="16">
        <f>G19/($C$26*$C$28*$C$27)</f>
        <v>4.9800000000000001E-3</v>
      </c>
      <c r="J19" s="16">
        <f>H19/($C$26*$C$28*$C$27)</f>
        <v>0.01</v>
      </c>
      <c r="K19" s="16">
        <f t="shared" si="16"/>
        <v>0.33244325767690253</v>
      </c>
      <c r="L19" s="16">
        <f t="shared" si="14"/>
        <v>0.66755674232309747</v>
      </c>
      <c r="M19" s="16">
        <f t="shared" si="9"/>
        <v>31.642189586114821</v>
      </c>
      <c r="N19" s="16">
        <f t="shared" si="10"/>
        <v>0.47400000000000003</v>
      </c>
      <c r="O19" s="16">
        <f t="shared" si="15"/>
        <v>0.1293044954413248</v>
      </c>
      <c r="P19" s="15">
        <v>4.0355901967405599</v>
      </c>
      <c r="Q19" s="16">
        <f t="shared" si="17"/>
        <v>0.32521940270386329</v>
      </c>
    </row>
    <row r="20" spans="2:17" x14ac:dyDescent="0.25">
      <c r="B20" s="2" t="s">
        <v>18</v>
      </c>
      <c r="C20" s="2">
        <v>158.37100000000001</v>
      </c>
      <c r="D20" s="2">
        <v>16.748200000000001</v>
      </c>
      <c r="E20" s="16">
        <f t="shared" si="11"/>
        <v>0.15837100000000001</v>
      </c>
      <c r="F20" s="16">
        <f t="shared" si="12"/>
        <v>1.6748200000000001E-2</v>
      </c>
      <c r="G20" s="16">
        <v>4.1483999999999996</v>
      </c>
      <c r="H20" s="16">
        <v>12.5998</v>
      </c>
      <c r="I20" s="16">
        <f>G20/($C$26*$C$28*$C$27)</f>
        <v>4.1484E-3</v>
      </c>
      <c r="J20" s="16">
        <f>H20/($C$26*$C$28*$C$27)</f>
        <v>1.25998E-2</v>
      </c>
      <c r="K20" s="16">
        <f t="shared" si="16"/>
        <v>0.24769228932064344</v>
      </c>
      <c r="L20" s="16">
        <f t="shared" si="14"/>
        <v>0.75230771067935664</v>
      </c>
      <c r="M20" s="16">
        <f t="shared" si="9"/>
        <v>29.311537956317697</v>
      </c>
      <c r="N20" s="16">
        <f t="shared" si="10"/>
        <v>0.49091550000000006</v>
      </c>
      <c r="O20" s="16">
        <f t="shared" si="15"/>
        <v>0.13833938182312208</v>
      </c>
      <c r="P20" s="15">
        <v>4.0549909531222399</v>
      </c>
      <c r="Q20" s="16">
        <f t="shared" si="17"/>
        <v>0.31552289365649772</v>
      </c>
    </row>
    <row r="21" spans="2:17" x14ac:dyDescent="0.25">
      <c r="G21" s="1"/>
      <c r="H21" s="1"/>
      <c r="I21" s="1"/>
      <c r="J21" s="1"/>
      <c r="M21" s="1"/>
      <c r="N21" s="1"/>
      <c r="O21" s="1"/>
    </row>
    <row r="22" spans="2:17" x14ac:dyDescent="0.25">
      <c r="G22" s="1"/>
      <c r="H22" s="1"/>
      <c r="I22" s="1"/>
      <c r="J22" s="1"/>
      <c r="M22" s="1"/>
      <c r="N22" s="1"/>
      <c r="O22" s="1"/>
    </row>
    <row r="25" spans="2:17" x14ac:dyDescent="0.25">
      <c r="B25" s="1" t="s">
        <v>23</v>
      </c>
      <c r="C25" s="1">
        <v>1250</v>
      </c>
    </row>
    <row r="26" spans="2:17" x14ac:dyDescent="0.25">
      <c r="B26" s="1" t="s">
        <v>24</v>
      </c>
      <c r="C26" s="1">
        <v>2000</v>
      </c>
    </row>
    <row r="27" spans="2:17" x14ac:dyDescent="0.25">
      <c r="B27" s="1" t="s">
        <v>19</v>
      </c>
      <c r="C27" s="11">
        <v>0.5</v>
      </c>
      <c r="D27" s="1"/>
    </row>
    <row r="28" spans="2:17" x14ac:dyDescent="0.25">
      <c r="B28" s="1" t="s">
        <v>20</v>
      </c>
      <c r="C28" s="1">
        <v>1</v>
      </c>
      <c r="D28" t="s">
        <v>35</v>
      </c>
      <c r="E28">
        <f>1/17.2</f>
        <v>5.8139534883720929E-2</v>
      </c>
    </row>
    <row r="29" spans="2:17" x14ac:dyDescent="0.25">
      <c r="B29" s="1" t="s">
        <v>26</v>
      </c>
      <c r="C29" s="1">
        <v>50</v>
      </c>
      <c r="D29" t="s">
        <v>36</v>
      </c>
      <c r="E29">
        <f>1/6.07</f>
        <v>0.16474464579901152</v>
      </c>
    </row>
    <row r="30" spans="2:17" x14ac:dyDescent="0.25">
      <c r="B30" s="1" t="s">
        <v>25</v>
      </c>
      <c r="C30" s="1">
        <v>22.5</v>
      </c>
    </row>
    <row r="31" spans="2:17" x14ac:dyDescent="0.25">
      <c r="B31" s="1" t="s">
        <v>40</v>
      </c>
      <c r="C31" s="1">
        <f>80/1000</f>
        <v>0.08</v>
      </c>
    </row>
    <row r="32" spans="2:17" x14ac:dyDescent="0.25">
      <c r="B32" s="1" t="s">
        <v>41</v>
      </c>
      <c r="C32" s="1">
        <f>75/1000</f>
        <v>7.4999999999999997E-2</v>
      </c>
    </row>
    <row r="33" spans="2:3" ht="17.25" x14ac:dyDescent="0.25">
      <c r="B33" s="1" t="s">
        <v>42</v>
      </c>
      <c r="C33">
        <f>((PI()*C31^2)/4)*C32</f>
        <v>3.7699111843077514E-4</v>
      </c>
    </row>
  </sheetData>
  <mergeCells count="2">
    <mergeCell ref="B13:Q13"/>
    <mergeCell ref="B2:Q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</dc:creator>
  <cp:lastModifiedBy>SAMUEL ANDRES CALDERON</cp:lastModifiedBy>
  <dcterms:created xsi:type="dcterms:W3CDTF">2015-06-05T18:19:34Z</dcterms:created>
  <dcterms:modified xsi:type="dcterms:W3CDTF">2025-09-24T20:31:24Z</dcterms:modified>
</cp:coreProperties>
</file>